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560" activeTab="0"/>
  </bookViews>
  <sheets>
    <sheet name="Sheet1" sheetId="1" r:id="rId1"/>
    <sheet name="Sheet2" sheetId="2" r:id="rId2"/>
  </sheets>
  <definedNames>
    <definedName name="Boltzmann">'Sheet2'!$I$2</definedName>
    <definedName name="c_light">'Sheet2'!$G$2</definedName>
    <definedName name="electron">'Sheet2'!$J$2</definedName>
    <definedName name="Planck">'Sheet2'!$H$2</definedName>
    <definedName name="R_lamp">'Sheet1'!$C$13</definedName>
    <definedName name="R_leads">'Sheet1'!$B$13</definedName>
    <definedName name="R_ratio">'Sheet2'!$D$4:$D$38</definedName>
    <definedName name="R_total">'Sheet1'!$A$13</definedName>
    <definedName name="rho_T">'Sheet2'!$C$4:$C$38</definedName>
    <definedName name="Stefan_Boltzmann">'Sheet2'!$K$2</definedName>
    <definedName name="T">'Sheet2'!$B$4:$B$38</definedName>
  </definedNames>
  <calcPr fullCalcOnLoad="1"/>
</workbook>
</file>

<file path=xl/sharedStrings.xml><?xml version="1.0" encoding="utf-8"?>
<sst xmlns="http://schemas.openxmlformats.org/spreadsheetml/2006/main" count="31" uniqueCount="30">
  <si>
    <t>R ratio</t>
  </si>
  <si>
    <t>T</t>
  </si>
  <si>
    <t>Interpolation test values:</t>
  </si>
  <si>
    <t>index</t>
  </si>
  <si>
    <t>c_light</t>
  </si>
  <si>
    <t>Planck</t>
  </si>
  <si>
    <t>Boltzmann</t>
  </si>
  <si>
    <t>electron</t>
  </si>
  <si>
    <t>Stefan-Boltzmann</t>
  </si>
  <si>
    <r>
      <t>R</t>
    </r>
    <r>
      <rPr>
        <vertAlign val="subscript"/>
        <sz val="10"/>
        <rFont val="Arial"/>
        <family val="2"/>
      </rPr>
      <t>total</t>
    </r>
  </si>
  <si>
    <r>
      <t>R</t>
    </r>
    <r>
      <rPr>
        <vertAlign val="subscript"/>
        <sz val="10"/>
        <rFont val="Arial"/>
        <family val="2"/>
      </rPr>
      <t>leads</t>
    </r>
  </si>
  <si>
    <r>
      <t>R</t>
    </r>
    <r>
      <rPr>
        <vertAlign val="subscript"/>
        <sz val="10"/>
        <rFont val="Arial"/>
        <family val="2"/>
      </rPr>
      <t>lamp</t>
    </r>
  </si>
  <si>
    <t>c</t>
  </si>
  <si>
    <t xml:space="preserve"> m/s</t>
  </si>
  <si>
    <t>e</t>
  </si>
  <si>
    <t xml:space="preserve"> C</t>
  </si>
  <si>
    <t>h</t>
  </si>
  <si>
    <t xml:space="preserve"> J s</t>
  </si>
  <si>
    <t>k</t>
  </si>
  <si>
    <r>
      <t xml:space="preserve"> J ºK</t>
    </r>
    <r>
      <rPr>
        <vertAlign val="superscript"/>
        <sz val="10"/>
        <rFont val="Arial"/>
        <family val="2"/>
      </rPr>
      <t>-1</t>
    </r>
  </si>
  <si>
    <t>σ</t>
  </si>
  <si>
    <r>
      <t xml:space="preserve"> W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ºK</t>
    </r>
    <r>
      <rPr>
        <vertAlign val="superscript"/>
        <sz val="10"/>
        <rFont val="Arial"/>
        <family val="2"/>
      </rPr>
      <t>-4</t>
    </r>
  </si>
  <si>
    <r>
      <t>V</t>
    </r>
    <r>
      <rPr>
        <vertAlign val="subscript"/>
        <sz val="10"/>
        <rFont val="Arial"/>
        <family val="2"/>
      </rPr>
      <t>power</t>
    </r>
  </si>
  <si>
    <r>
      <t>I</t>
    </r>
    <r>
      <rPr>
        <vertAlign val="subscript"/>
        <sz val="10"/>
        <rFont val="Arial"/>
        <family val="2"/>
      </rPr>
      <t>power</t>
    </r>
  </si>
  <si>
    <r>
      <t>P</t>
    </r>
    <r>
      <rPr>
        <vertAlign val="subscript"/>
        <sz val="10"/>
        <rFont val="Arial"/>
        <family val="2"/>
      </rPr>
      <t>lamp</t>
    </r>
  </si>
  <si>
    <r>
      <t>T</t>
    </r>
    <r>
      <rPr>
        <vertAlign val="subscript"/>
        <sz val="10"/>
        <rFont val="Arial"/>
        <family val="2"/>
      </rPr>
      <t>lamp</t>
    </r>
  </si>
  <si>
    <r>
      <t>Insert your values for V</t>
    </r>
    <r>
      <rPr>
        <vertAlign val="subscript"/>
        <sz val="10"/>
        <rFont val="Arial"/>
        <family val="2"/>
      </rPr>
      <t>power</t>
    </r>
    <r>
      <rPr>
        <sz val="10"/>
        <rFont val="Arial"/>
        <family val="0"/>
      </rPr>
      <t xml:space="preserve"> and I</t>
    </r>
    <r>
      <rPr>
        <vertAlign val="subscript"/>
        <sz val="10"/>
        <rFont val="Arial"/>
        <family val="2"/>
      </rPr>
      <t>power</t>
    </r>
    <r>
      <rPr>
        <sz val="10"/>
        <rFont val="Arial"/>
        <family val="0"/>
      </rPr>
      <t xml:space="preserve"> in the columns below. Replicate P</t>
    </r>
    <r>
      <rPr>
        <vertAlign val="subscript"/>
        <sz val="10"/>
        <rFont val="Arial"/>
        <family val="2"/>
      </rPr>
      <t>lamp</t>
    </r>
    <r>
      <rPr>
        <sz val="10"/>
        <rFont val="Arial"/>
        <family val="0"/>
      </rPr>
      <t>, R ratio and T</t>
    </r>
    <r>
      <rPr>
        <vertAlign val="subscript"/>
        <sz val="10"/>
        <rFont val="Arial"/>
        <family val="2"/>
      </rPr>
      <t>lamp</t>
    </r>
    <r>
      <rPr>
        <sz val="10"/>
        <rFont val="Arial"/>
        <family val="0"/>
      </rPr>
      <t xml:space="preserve"> to automatically compute results.</t>
    </r>
  </si>
  <si>
    <t>Data analysis template for Physics 441/442 solar radiometry experiment</t>
  </si>
  <si>
    <t>Carl W. Akerlof</t>
  </si>
  <si>
    <r>
      <t xml:space="preserve"> ← Insert your values for R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0"/>
      </rPr>
      <t xml:space="preserve"> and R</t>
    </r>
    <r>
      <rPr>
        <vertAlign val="subscript"/>
        <sz val="10"/>
        <rFont val="Arial"/>
        <family val="2"/>
      </rPr>
      <t>leads</t>
    </r>
    <r>
      <rPr>
        <sz val="10"/>
        <rFont val="Arial"/>
        <family val="0"/>
      </rPr>
      <t>. R</t>
    </r>
    <r>
      <rPr>
        <vertAlign val="subscript"/>
        <sz val="10"/>
        <rFont val="Arial"/>
        <family val="2"/>
      </rPr>
      <t>lamp</t>
    </r>
    <r>
      <rPr>
        <sz val="10"/>
        <rFont val="Arial"/>
        <family val="0"/>
      </rPr>
      <t xml:space="preserve"> is computed automatically.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</si>
</sst>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E+00"/>
    <numFmt numFmtId="167" formatCode="0.0000E+00"/>
    <numFmt numFmtId="168" formatCode="0.00000"/>
    <numFmt numFmtId="169" formatCode="0.000000E+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 topLeftCell="A1">
      <selection activeCell="G20" sqref="G20"/>
    </sheetView>
  </sheetViews>
  <sheetFormatPr defaultColWidth="9.140625" defaultRowHeight="12.75"/>
  <cols>
    <col min="2" max="2" width="12.7109375" style="0" customWidth="1"/>
    <col min="3" max="3" width="8.8515625" style="1" customWidth="1"/>
    <col min="6" max="6" width="12.421875" style="0" bestFit="1" customWidth="1"/>
    <col min="7" max="7" width="17.57421875" style="0" bestFit="1" customWidth="1"/>
    <col min="8" max="9" width="12.421875" style="0" bestFit="1" customWidth="1"/>
    <col min="12" max="12" width="12.57421875" style="0" bestFit="1" customWidth="1"/>
    <col min="13" max="13" width="12.00390625" style="0" bestFit="1" customWidth="1"/>
  </cols>
  <sheetData>
    <row r="1" spans="1:4" ht="12.75">
      <c r="A1" t="s">
        <v>27</v>
      </c>
      <c r="C1"/>
      <c r="D1" s="1"/>
    </row>
    <row r="2" spans="3:4" ht="12.75">
      <c r="C2"/>
      <c r="D2" s="1"/>
    </row>
    <row r="3" spans="1:4" ht="12.75">
      <c r="A3" t="s">
        <v>28</v>
      </c>
      <c r="C3"/>
      <c r="D3" s="1"/>
    </row>
    <row r="4" spans="1:4" ht="12.75">
      <c r="A4" s="11">
        <v>40020</v>
      </c>
      <c r="C4"/>
      <c r="D4" s="1"/>
    </row>
    <row r="5" spans="3:4" ht="12.75">
      <c r="C5"/>
      <c r="D5" s="1"/>
    </row>
    <row r="6" spans="1:4" ht="12.75">
      <c r="A6" t="s">
        <v>12</v>
      </c>
      <c r="B6">
        <f>299792458</f>
        <v>299792458</v>
      </c>
      <c r="C6" t="s">
        <v>13</v>
      </c>
      <c r="D6" s="1"/>
    </row>
    <row r="7" spans="1:4" ht="12.75">
      <c r="A7" t="s">
        <v>14</v>
      </c>
      <c r="B7" s="8">
        <f>0.0000000000000000001602176487</f>
        <v>1.602176487E-19</v>
      </c>
      <c r="C7" t="s">
        <v>15</v>
      </c>
      <c r="D7" s="1"/>
    </row>
    <row r="8" spans="1:4" ht="12.75">
      <c r="A8" t="s">
        <v>16</v>
      </c>
      <c r="B8" s="8">
        <f>6.62606896E-34</f>
        <v>6.62606896E-34</v>
      </c>
      <c r="C8" t="s">
        <v>17</v>
      </c>
      <c r="D8" s="1"/>
    </row>
    <row r="9" spans="1:4" ht="14.25">
      <c r="A9" t="s">
        <v>18</v>
      </c>
      <c r="B9" s="8">
        <f>1.3806504E-23</f>
        <v>1.3806504E-23</v>
      </c>
      <c r="C9" t="s">
        <v>19</v>
      </c>
      <c r="D9" s="1"/>
    </row>
    <row r="10" spans="1:4" ht="14.25">
      <c r="A10" t="s">
        <v>20</v>
      </c>
      <c r="B10" s="8">
        <f>2*PI()^5*B9^4/(15*B6^2*B8^3)</f>
        <v>5.6704004737209525E-08</v>
      </c>
      <c r="C10" t="s">
        <v>21</v>
      </c>
      <c r="D10" s="1"/>
    </row>
    <row r="11" spans="3:4" ht="12.75">
      <c r="C11"/>
      <c r="D11" s="1"/>
    </row>
    <row r="12" spans="1:3" ht="15.75">
      <c r="A12" s="9" t="s">
        <v>9</v>
      </c>
      <c r="B12" s="10" t="s">
        <v>10</v>
      </c>
      <c r="C12" s="9" t="s">
        <v>11</v>
      </c>
    </row>
    <row r="13" spans="1:5" ht="15.75">
      <c r="A13">
        <v>4.967</v>
      </c>
      <c r="B13" s="1">
        <v>0.046</v>
      </c>
      <c r="C13">
        <f>R_total-R_leads</f>
        <v>4.920999999999999</v>
      </c>
      <c r="E13" t="s">
        <v>29</v>
      </c>
    </row>
    <row r="14" spans="2:3" ht="12.75">
      <c r="B14" s="1"/>
      <c r="C14"/>
    </row>
    <row r="15" spans="1:3" ht="15.75">
      <c r="A15" t="s">
        <v>26</v>
      </c>
      <c r="B15" s="1"/>
      <c r="C15"/>
    </row>
    <row r="16" spans="2:3" ht="12.75">
      <c r="B16" s="1"/>
      <c r="C16"/>
    </row>
    <row r="17" spans="1:5" ht="15.75">
      <c r="A17" s="9" t="s">
        <v>22</v>
      </c>
      <c r="B17" s="10" t="s">
        <v>23</v>
      </c>
      <c r="C17" s="9" t="s">
        <v>24</v>
      </c>
      <c r="D17" s="9" t="s">
        <v>0</v>
      </c>
      <c r="E17" s="9" t="s">
        <v>25</v>
      </c>
    </row>
    <row r="18" spans="2:3" ht="12.75">
      <c r="B18" s="1"/>
      <c r="C18"/>
    </row>
    <row r="19" spans="1:5" ht="12.75">
      <c r="A19" s="6">
        <v>12</v>
      </c>
      <c r="B19" s="12">
        <v>0.195</v>
      </c>
      <c r="C19" s="5">
        <f>A19*B19-B19*B19*R_leads</f>
        <v>2.3382508499999997</v>
      </c>
      <c r="D19" s="5">
        <f>(A19/B19-R_leads)/R_lamp</f>
        <v>12.49592796961218</v>
      </c>
      <c r="E19" s="6">
        <f>((D19-INDEX(R_ratio,MATCH(D19,R_ratio,1)))/(INDEX(R_ratio,MATCH(D19,R_ratio,1)+1)-INDEX(R_ratio,MATCH(D19,R_ratio,1))))*(INDEX(T,MATCH(D19,R_ratio,1)+1)-INDEX(T,MATCH(D19,R_ratio,1)))+INDEX(T,MATCH(D19,R_ratio,1))</f>
        <v>2345.0484273987</v>
      </c>
    </row>
    <row r="20" spans="2:5" ht="12.75">
      <c r="B20" s="1"/>
      <c r="C20" s="5"/>
      <c r="D20" s="5"/>
      <c r="E20" s="6"/>
    </row>
    <row r="21" spans="3:5" ht="12.75">
      <c r="C21"/>
      <c r="E21" s="3"/>
    </row>
    <row r="26" ht="12.75">
      <c r="C26"/>
    </row>
    <row r="27" ht="12.75">
      <c r="C27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workbookViewId="0" topLeftCell="A1">
      <selection activeCell="K2" sqref="K2"/>
    </sheetView>
  </sheetViews>
  <sheetFormatPr defaultColWidth="9.140625" defaultRowHeight="12.75"/>
  <cols>
    <col min="7" max="7" width="10.00390625" style="0" customWidth="1"/>
    <col min="11" max="11" width="12.421875" style="0" customWidth="1"/>
  </cols>
  <sheetData>
    <row r="1" spans="7:11" ht="12.75"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7:11" ht="12.75">
      <c r="G2">
        <v>299792458</v>
      </c>
      <c r="H2" s="2">
        <v>6.6260755E-34</v>
      </c>
      <c r="I2" s="2">
        <v>1.380658E-23</v>
      </c>
      <c r="J2" s="2">
        <v>1.60217733E-19</v>
      </c>
      <c r="K2">
        <f>2*PI()^5*Boltzmann^4/(15*Planck^3*c_light^2)</f>
        <v>5.670508538505438E-08</v>
      </c>
    </row>
    <row r="3" spans="8:10" ht="12.75">
      <c r="H3" s="2"/>
      <c r="I3" s="2"/>
      <c r="J3" s="2"/>
    </row>
    <row r="4" spans="2:4" ht="12.75">
      <c r="B4">
        <v>293</v>
      </c>
      <c r="C4" s="3">
        <v>5.48</v>
      </c>
      <c r="D4" s="7">
        <f>C4/$C$4</f>
        <v>1</v>
      </c>
    </row>
    <row r="5" spans="2:4" ht="12.75">
      <c r="B5">
        <v>300</v>
      </c>
      <c r="C5" s="4">
        <v>5.65</v>
      </c>
      <c r="D5" s="7">
        <f aca="true" t="shared" si="0" ref="D5:D37">C5/$C$4</f>
        <v>1.031021897810219</v>
      </c>
    </row>
    <row r="6" spans="2:4" ht="12.75">
      <c r="B6">
        <v>400</v>
      </c>
      <c r="C6" s="4">
        <v>8.06</v>
      </c>
      <c r="D6" s="7">
        <f t="shared" si="0"/>
        <v>1.4708029197080292</v>
      </c>
    </row>
    <row r="7" spans="2:4" ht="12.75">
      <c r="B7">
        <v>500</v>
      </c>
      <c r="C7" s="4">
        <v>10.56</v>
      </c>
      <c r="D7" s="7">
        <f t="shared" si="0"/>
        <v>1.9270072992700729</v>
      </c>
    </row>
    <row r="8" spans="2:4" ht="12.75">
      <c r="B8">
        <v>600</v>
      </c>
      <c r="C8" s="4">
        <v>13.23</v>
      </c>
      <c r="D8" s="7">
        <f t="shared" si="0"/>
        <v>2.4142335766423355</v>
      </c>
    </row>
    <row r="9" spans="2:4" ht="12.75">
      <c r="B9">
        <v>700</v>
      </c>
      <c r="C9" s="4">
        <v>16.09</v>
      </c>
      <c r="D9" s="7">
        <f t="shared" si="0"/>
        <v>2.9361313868613137</v>
      </c>
    </row>
    <row r="10" spans="2:4" ht="12.75">
      <c r="B10">
        <v>800</v>
      </c>
      <c r="C10" s="4">
        <v>19</v>
      </c>
      <c r="D10" s="7">
        <f t="shared" si="0"/>
        <v>3.4671532846715327</v>
      </c>
    </row>
    <row r="11" spans="2:4" ht="12.75">
      <c r="B11">
        <v>900</v>
      </c>
      <c r="C11" s="4">
        <v>21.94</v>
      </c>
      <c r="D11" s="7">
        <f t="shared" si="0"/>
        <v>4.0036496350364965</v>
      </c>
    </row>
    <row r="12" spans="2:4" ht="12.75">
      <c r="B12">
        <v>1000</v>
      </c>
      <c r="C12" s="4">
        <v>24.93</v>
      </c>
      <c r="D12" s="7">
        <f t="shared" si="0"/>
        <v>4.549270072992701</v>
      </c>
    </row>
    <row r="13" spans="2:4" ht="12.75">
      <c r="B13">
        <v>1100</v>
      </c>
      <c r="C13" s="4">
        <v>27.94</v>
      </c>
      <c r="D13" s="7">
        <f t="shared" si="0"/>
        <v>5.098540145985401</v>
      </c>
    </row>
    <row r="14" spans="2:4" ht="12.75">
      <c r="B14">
        <v>1200</v>
      </c>
      <c r="C14" s="4">
        <v>30.98</v>
      </c>
      <c r="D14" s="7">
        <f t="shared" si="0"/>
        <v>5.653284671532846</v>
      </c>
    </row>
    <row r="15" spans="2:4" ht="12.75">
      <c r="B15">
        <v>1300</v>
      </c>
      <c r="C15" s="4">
        <v>34.08</v>
      </c>
      <c r="D15" s="7">
        <f t="shared" si="0"/>
        <v>6.21897810218978</v>
      </c>
    </row>
    <row r="16" spans="2:4" ht="12.75">
      <c r="B16">
        <v>1400</v>
      </c>
      <c r="C16" s="4">
        <v>37.19</v>
      </c>
      <c r="D16" s="7">
        <f t="shared" si="0"/>
        <v>6.7864963503649625</v>
      </c>
    </row>
    <row r="17" spans="2:4" ht="12.75">
      <c r="B17">
        <v>1500</v>
      </c>
      <c r="C17" s="4">
        <v>40.36</v>
      </c>
      <c r="D17" s="7">
        <f t="shared" si="0"/>
        <v>7.364963503649634</v>
      </c>
    </row>
    <row r="18" spans="2:4" ht="12.75">
      <c r="B18">
        <v>1600</v>
      </c>
      <c r="C18" s="4">
        <v>43.55</v>
      </c>
      <c r="D18" s="7">
        <f t="shared" si="0"/>
        <v>7.947080291970802</v>
      </c>
    </row>
    <row r="19" spans="2:4" ht="12.75">
      <c r="B19">
        <v>1700</v>
      </c>
      <c r="C19" s="4">
        <v>46.78</v>
      </c>
      <c r="D19" s="7">
        <f t="shared" si="0"/>
        <v>8.536496350364963</v>
      </c>
    </row>
    <row r="20" spans="2:4" ht="12.75">
      <c r="B20">
        <v>1800</v>
      </c>
      <c r="C20" s="4">
        <v>50.05</v>
      </c>
      <c r="D20" s="7">
        <f t="shared" si="0"/>
        <v>9.133211678832115</v>
      </c>
    </row>
    <row r="21" spans="2:4" ht="12.75">
      <c r="B21">
        <v>1900</v>
      </c>
      <c r="C21" s="4">
        <v>53.35</v>
      </c>
      <c r="D21" s="7">
        <f t="shared" si="0"/>
        <v>9.735401459854014</v>
      </c>
    </row>
    <row r="22" spans="2:4" ht="12.75">
      <c r="B22">
        <v>2000</v>
      </c>
      <c r="C22" s="4">
        <v>56.67</v>
      </c>
      <c r="D22" s="7">
        <f t="shared" si="0"/>
        <v>10.341240875912408</v>
      </c>
    </row>
    <row r="23" spans="2:4" ht="12.75">
      <c r="B23">
        <v>2100</v>
      </c>
      <c r="C23" s="4">
        <v>60.06</v>
      </c>
      <c r="D23" s="7">
        <f t="shared" si="0"/>
        <v>10.95985401459854</v>
      </c>
    </row>
    <row r="24" spans="2:4" ht="12.75">
      <c r="B24">
        <v>2200</v>
      </c>
      <c r="C24" s="4">
        <v>63.48</v>
      </c>
      <c r="D24" s="7">
        <f t="shared" si="0"/>
        <v>11.583941605839415</v>
      </c>
    </row>
    <row r="25" spans="2:4" ht="12.75">
      <c r="B25">
        <v>2300</v>
      </c>
      <c r="C25" s="4">
        <v>66.91</v>
      </c>
      <c r="D25" s="7">
        <f t="shared" si="0"/>
        <v>12.20985401459854</v>
      </c>
    </row>
    <row r="26" spans="2:4" ht="12.75">
      <c r="B26">
        <v>2400</v>
      </c>
      <c r="C26" s="4">
        <v>70.39</v>
      </c>
      <c r="D26" s="7">
        <f t="shared" si="0"/>
        <v>12.844890510948904</v>
      </c>
    </row>
    <row r="27" spans="2:4" ht="12.75">
      <c r="B27">
        <v>2500</v>
      </c>
      <c r="C27" s="4">
        <v>73.91</v>
      </c>
      <c r="D27" s="7">
        <f t="shared" si="0"/>
        <v>13.487226277372262</v>
      </c>
    </row>
    <row r="28" spans="2:4" ht="12.75">
      <c r="B28">
        <v>2600</v>
      </c>
      <c r="C28" s="4">
        <v>77.49</v>
      </c>
      <c r="D28" s="7">
        <f t="shared" si="0"/>
        <v>14.140510948905108</v>
      </c>
    </row>
    <row r="29" spans="2:4" ht="12.75">
      <c r="B29">
        <v>2700</v>
      </c>
      <c r="C29" s="4">
        <v>81.04</v>
      </c>
      <c r="D29" s="7">
        <f t="shared" si="0"/>
        <v>14.788321167883211</v>
      </c>
    </row>
    <row r="30" spans="2:4" ht="12.75">
      <c r="B30">
        <v>2800</v>
      </c>
      <c r="C30" s="4">
        <v>84.7</v>
      </c>
      <c r="D30" s="7">
        <f t="shared" si="0"/>
        <v>15.456204379562044</v>
      </c>
    </row>
    <row r="31" spans="2:4" ht="12.75">
      <c r="B31">
        <v>2900</v>
      </c>
      <c r="C31" s="4">
        <v>88.33</v>
      </c>
      <c r="D31" s="7">
        <f t="shared" si="0"/>
        <v>16.11861313868613</v>
      </c>
    </row>
    <row r="32" spans="2:4" ht="12.75">
      <c r="B32">
        <v>3000</v>
      </c>
      <c r="C32" s="4">
        <v>92.04</v>
      </c>
      <c r="D32" s="7">
        <f t="shared" si="0"/>
        <v>16.795620437956206</v>
      </c>
    </row>
    <row r="33" spans="2:4" ht="12.75">
      <c r="B33">
        <v>3100</v>
      </c>
      <c r="C33" s="4">
        <v>95.76</v>
      </c>
      <c r="D33" s="7">
        <f t="shared" si="0"/>
        <v>17.474452554744524</v>
      </c>
    </row>
    <row r="34" spans="2:4" ht="12.75">
      <c r="B34">
        <v>3200</v>
      </c>
      <c r="C34" s="4">
        <v>99.54</v>
      </c>
      <c r="D34" s="7">
        <f t="shared" si="0"/>
        <v>18.164233576642335</v>
      </c>
    </row>
    <row r="35" spans="2:4" ht="12.75">
      <c r="B35">
        <v>3300</v>
      </c>
      <c r="C35" s="4">
        <v>103.3</v>
      </c>
      <c r="D35" s="7">
        <f t="shared" si="0"/>
        <v>18.850364963503647</v>
      </c>
    </row>
    <row r="36" spans="2:4" ht="12.75">
      <c r="B36">
        <v>3400</v>
      </c>
      <c r="C36" s="4">
        <v>107.2</v>
      </c>
      <c r="D36" s="7">
        <f t="shared" si="0"/>
        <v>19.562043795620436</v>
      </c>
    </row>
    <row r="37" spans="2:4" ht="12.75">
      <c r="B37">
        <v>3500</v>
      </c>
      <c r="C37" s="4">
        <v>111.1</v>
      </c>
      <c r="D37" s="7">
        <f t="shared" si="0"/>
        <v>20.273722627737225</v>
      </c>
    </row>
    <row r="38" spans="2:4" ht="12.75">
      <c r="B38">
        <v>3600</v>
      </c>
      <c r="C38" s="4">
        <v>115</v>
      </c>
      <c r="D38" s="7">
        <f>C38/$C$4</f>
        <v>20.985401459854014</v>
      </c>
    </row>
    <row r="39" spans="3:4" ht="12.75">
      <c r="C39" s="4"/>
      <c r="D39" s="7"/>
    </row>
    <row r="40" spans="2:4" ht="12.75">
      <c r="B40" t="s">
        <v>2</v>
      </c>
      <c r="C40" s="4"/>
      <c r="D40" s="7"/>
    </row>
    <row r="41" spans="3:4" ht="12.75">
      <c r="C41" s="4"/>
      <c r="D41" s="7"/>
    </row>
    <row r="42" spans="2:6" ht="12.75">
      <c r="B42" t="s">
        <v>0</v>
      </c>
      <c r="C42" s="4"/>
      <c r="D42" s="7"/>
      <c r="E42" t="s">
        <v>3</v>
      </c>
      <c r="F42" t="s">
        <v>1</v>
      </c>
    </row>
    <row r="43" ht="12.75">
      <c r="C43" s="1"/>
    </row>
    <row r="44" spans="2:6" ht="12.75">
      <c r="B44" s="3">
        <v>2.5</v>
      </c>
      <c r="C44" s="1"/>
      <c r="E44">
        <f>MATCH(B44,R_ratio,1)</f>
        <v>5</v>
      </c>
      <c r="F44" s="6">
        <f>((B44-INDEX(R_ratio,MATCH(B44,R_ratio,1)))/(INDEX(R_ratio,MATCH(B44,R_ratio,1)+1)-INDEX(R_ratio,MATCH(B44,R_ratio,1))))*(INDEX(T,MATCH(B44,R_ratio,1)+1)-INDEX(T,MATCH(B44,R_ratio,1)))+INDEX(T,MATCH(B44,R_ratio,1))</f>
        <v>616.4335664335665</v>
      </c>
    </row>
    <row r="45" spans="2:6" ht="12.75">
      <c r="B45" s="3">
        <v>10</v>
      </c>
      <c r="C45" s="1"/>
      <c r="E45">
        <f>MATCH(B45,R_ratio,1)</f>
        <v>18</v>
      </c>
      <c r="F45" s="6">
        <f>((B45-INDEX(R_ratio,MATCH(B45,R_ratio,1)))/(INDEX(R_ratio,MATCH(B45,R_ratio,1)+1)-INDEX(R_ratio,MATCH(B45,R_ratio,1))))*(INDEX(T,MATCH(B45,R_ratio,1)+1)-INDEX(T,MATCH(B45,R_ratio,1)))+INDEX(T,MATCH(B45,R_ratio,1))</f>
        <v>1943.6746987951808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 william akerlof</cp:lastModifiedBy>
  <dcterms:created xsi:type="dcterms:W3CDTF">1997-10-02T02:02:06Z</dcterms:created>
  <dcterms:modified xsi:type="dcterms:W3CDTF">2009-07-26T22:32:56Z</dcterms:modified>
  <cp:category/>
  <cp:version/>
  <cp:contentType/>
  <cp:contentStatus/>
</cp:coreProperties>
</file>